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gas" sheetId="12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4" i="12" l="1"/>
  <c r="C174" i="12"/>
  <c r="D173" i="12"/>
  <c r="C173" i="12"/>
  <c r="D172" i="12"/>
  <c r="C172" i="12"/>
  <c r="D171" i="12"/>
  <c r="C171" i="12"/>
  <c r="D170" i="12"/>
  <c r="C170" i="12"/>
  <c r="D169" i="12"/>
  <c r="C169" i="12"/>
  <c r="D168" i="12"/>
  <c r="C168" i="12"/>
  <c r="D167" i="12"/>
  <c r="C167" i="12"/>
  <c r="D166" i="12"/>
  <c r="C166" i="12"/>
  <c r="D165" i="12"/>
  <c r="C165" i="12"/>
  <c r="D164" i="12"/>
  <c r="C164" i="12"/>
  <c r="D163" i="12"/>
  <c r="C163" i="12"/>
  <c r="D162" i="12"/>
  <c r="C162" i="12"/>
  <c r="D161" i="12"/>
  <c r="C161" i="12"/>
  <c r="D160" i="12"/>
  <c r="C160" i="12"/>
  <c r="D159" i="12"/>
  <c r="C159" i="12"/>
  <c r="D158" i="12"/>
  <c r="C158" i="12"/>
  <c r="D157" i="12"/>
  <c r="C157" i="12"/>
  <c r="D156" i="12"/>
  <c r="C156" i="12"/>
  <c r="D155" i="12"/>
  <c r="C155" i="12"/>
  <c r="D154" i="12"/>
  <c r="C154" i="12"/>
  <c r="D153" i="12"/>
  <c r="C153" i="12"/>
  <c r="D152" i="12"/>
  <c r="C152" i="12"/>
  <c r="D151" i="12"/>
  <c r="C151" i="12"/>
  <c r="D150" i="12"/>
  <c r="C150" i="12"/>
  <c r="D149" i="12"/>
  <c r="C149" i="12"/>
  <c r="D148" i="12"/>
  <c r="C148" i="12"/>
  <c r="D147" i="12"/>
  <c r="C147" i="12"/>
  <c r="D146" i="12"/>
  <c r="C146" i="12"/>
  <c r="D145" i="12"/>
  <c r="C145" i="12"/>
  <c r="D144" i="12"/>
  <c r="C144" i="12"/>
  <c r="D143" i="12"/>
  <c r="C143" i="12"/>
  <c r="D142" i="12"/>
  <c r="C142" i="12"/>
  <c r="D141" i="12"/>
  <c r="C141" i="12"/>
  <c r="D140" i="12"/>
  <c r="C140" i="12"/>
  <c r="D139" i="12"/>
  <c r="C139" i="12"/>
  <c r="D138" i="12"/>
  <c r="C138" i="12"/>
  <c r="D137" i="12"/>
  <c r="C137" i="12"/>
  <c r="D136" i="12"/>
  <c r="C136" i="12"/>
  <c r="D135" i="12"/>
  <c r="C135" i="12"/>
  <c r="D134" i="12"/>
  <c r="C134" i="12"/>
  <c r="D133" i="12"/>
  <c r="C133" i="12"/>
  <c r="D132" i="12"/>
  <c r="C132" i="12"/>
  <c r="D131" i="12"/>
  <c r="C131" i="12"/>
  <c r="D130" i="12"/>
  <c r="C130" i="12"/>
  <c r="D129" i="12"/>
  <c r="C129" i="12"/>
  <c r="D128" i="12"/>
  <c r="C128" i="12"/>
  <c r="D127" i="12"/>
  <c r="C127" i="12"/>
  <c r="D126" i="12"/>
  <c r="C126" i="12"/>
  <c r="D125" i="12"/>
  <c r="C125" i="12"/>
  <c r="D124" i="12"/>
  <c r="C124" i="12"/>
  <c r="D123" i="12"/>
  <c r="C123" i="12"/>
  <c r="D122" i="12"/>
  <c r="C122" i="12"/>
  <c r="D121" i="12"/>
  <c r="C121" i="12"/>
  <c r="D120" i="12"/>
  <c r="C120" i="12"/>
  <c r="D119" i="12"/>
  <c r="C119" i="12"/>
  <c r="D118" i="12"/>
  <c r="C118" i="12"/>
  <c r="D117" i="12"/>
  <c r="C117" i="12"/>
  <c r="D116" i="12"/>
  <c r="C116" i="12"/>
  <c r="C115" i="12"/>
  <c r="D114" i="12"/>
  <c r="C114" i="12"/>
  <c r="D113" i="12"/>
  <c r="C113" i="12"/>
  <c r="D112" i="12"/>
  <c r="C112" i="12"/>
  <c r="D111" i="12"/>
  <c r="C111" i="12"/>
  <c r="D110" i="12"/>
  <c r="C110" i="12"/>
  <c r="D109" i="12"/>
  <c r="C109" i="12"/>
  <c r="D108" i="12"/>
  <c r="C108" i="12"/>
  <c r="D107" i="12"/>
  <c r="C107" i="12"/>
  <c r="D106" i="12"/>
  <c r="C106" i="12"/>
  <c r="D105" i="12"/>
  <c r="C105" i="12"/>
  <c r="D104" i="12"/>
  <c r="B103" i="12"/>
  <c r="C104" i="12" s="1"/>
  <c r="D102" i="12"/>
  <c r="C102" i="12"/>
  <c r="D101" i="12"/>
  <c r="C101" i="12"/>
  <c r="D100" i="12"/>
  <c r="C100" i="12"/>
  <c r="D99" i="12"/>
  <c r="C99" i="12"/>
  <c r="D98" i="12"/>
  <c r="C98" i="12"/>
  <c r="D97" i="12"/>
  <c r="C97" i="12"/>
  <c r="D96" i="12"/>
  <c r="C96" i="12"/>
  <c r="D95" i="12"/>
  <c r="C95" i="12"/>
  <c r="D94" i="12"/>
  <c r="C94" i="12"/>
  <c r="C93" i="12"/>
  <c r="C92" i="12"/>
  <c r="C91" i="12"/>
  <c r="C90" i="12"/>
  <c r="C89" i="12"/>
  <c r="C88" i="12"/>
  <c r="C87" i="12"/>
  <c r="C86" i="12"/>
  <c r="D85" i="12"/>
  <c r="C85" i="12"/>
  <c r="C84" i="12"/>
  <c r="C83" i="12"/>
  <c r="D82" i="12"/>
  <c r="D81" i="12"/>
  <c r="B81" i="12"/>
  <c r="C82" i="12" s="1"/>
  <c r="B80" i="12"/>
  <c r="C81" i="12" s="1"/>
  <c r="B79" i="12"/>
  <c r="D91" i="12" s="1"/>
  <c r="D78" i="12"/>
  <c r="B78" i="12"/>
  <c r="D90" i="12" s="1"/>
  <c r="B77" i="12"/>
  <c r="C78" i="12" s="1"/>
  <c r="C76" i="12"/>
  <c r="B76" i="12"/>
  <c r="B75" i="12"/>
  <c r="D75" i="12" s="1"/>
  <c r="B74" i="12"/>
  <c r="D86" i="12" s="1"/>
  <c r="B73" i="12"/>
  <c r="B72" i="12"/>
  <c r="C73" i="12" s="1"/>
  <c r="B71" i="12"/>
  <c r="D71" i="12" s="1"/>
  <c r="D70" i="12"/>
  <c r="C70" i="12"/>
  <c r="C69" i="12"/>
  <c r="D68" i="12"/>
  <c r="C68" i="12"/>
  <c r="D67" i="12"/>
  <c r="C67" i="12"/>
  <c r="D66" i="12"/>
  <c r="C66" i="12"/>
  <c r="C65" i="12"/>
  <c r="C64" i="12"/>
  <c r="C63" i="12"/>
  <c r="D62" i="12"/>
  <c r="C62" i="12"/>
  <c r="D61" i="12"/>
  <c r="C61" i="12"/>
  <c r="D60" i="12"/>
  <c r="B59" i="12"/>
  <c r="C60" i="12" s="1"/>
  <c r="D58" i="12"/>
  <c r="B57" i="12"/>
  <c r="D69" i="12" s="1"/>
  <c r="D56" i="12"/>
  <c r="C56" i="12"/>
  <c r="D55" i="12"/>
  <c r="C55" i="12"/>
  <c r="D54" i="12"/>
  <c r="B53" i="12"/>
  <c r="D65" i="12" s="1"/>
  <c r="D52" i="12"/>
  <c r="B52" i="12"/>
  <c r="D64" i="12" s="1"/>
  <c r="B51" i="12"/>
  <c r="C52" i="12" s="1"/>
  <c r="D50" i="12"/>
  <c r="C50" i="12"/>
  <c r="D49" i="12"/>
  <c r="C49" i="12"/>
  <c r="D48" i="12"/>
  <c r="C48" i="12"/>
  <c r="D47" i="12"/>
  <c r="C47" i="12"/>
  <c r="D46" i="12"/>
  <c r="C46" i="12"/>
  <c r="D45" i="12"/>
  <c r="C45" i="12"/>
  <c r="C44" i="12"/>
  <c r="D43" i="12"/>
  <c r="C43" i="12"/>
  <c r="D42" i="12"/>
  <c r="C42" i="12"/>
  <c r="C41" i="12"/>
  <c r="C40" i="12"/>
  <c r="D39" i="12"/>
  <c r="C39" i="12"/>
  <c r="C38" i="12"/>
  <c r="C37" i="12"/>
  <c r="C36" i="12"/>
  <c r="C35" i="12"/>
  <c r="C34" i="12"/>
  <c r="B32" i="12"/>
  <c r="C33" i="12" s="1"/>
  <c r="C31" i="12"/>
  <c r="C30" i="12"/>
  <c r="B29" i="12"/>
  <c r="D41" i="12" s="1"/>
  <c r="B28" i="12"/>
  <c r="D40" i="12" s="1"/>
  <c r="B27" i="12"/>
  <c r="B26" i="12"/>
  <c r="C27" i="12" s="1"/>
  <c r="B25" i="12"/>
  <c r="D37" i="12" s="1"/>
  <c r="B24" i="12"/>
  <c r="D36" i="12" s="1"/>
  <c r="B23" i="12"/>
  <c r="C24" i="12" s="1"/>
  <c r="B22" i="12"/>
  <c r="D34" i="12" s="1"/>
  <c r="B21" i="12"/>
  <c r="D33" i="12" s="1"/>
  <c r="B20" i="12"/>
  <c r="C21" i="12" s="1"/>
  <c r="B19" i="12"/>
  <c r="D31" i="12" s="1"/>
  <c r="B18" i="12"/>
  <c r="B17" i="12"/>
  <c r="C16" i="12"/>
  <c r="B16" i="12"/>
  <c r="B15" i="12"/>
  <c r="B14" i="12"/>
  <c r="C15" i="12" s="1"/>
  <c r="B13" i="12"/>
  <c r="B12" i="12"/>
  <c r="C13" i="12" s="1"/>
  <c r="B11" i="12"/>
  <c r="B10" i="12"/>
  <c r="B9" i="12"/>
  <c r="D21" i="12" s="1"/>
  <c r="D28" i="12" l="1"/>
  <c r="D74" i="12"/>
  <c r="C12" i="12"/>
  <c r="C20" i="12"/>
  <c r="D35" i="12"/>
  <c r="C51" i="12"/>
  <c r="D53" i="12"/>
  <c r="C57" i="12"/>
  <c r="C59" i="12"/>
  <c r="C74" i="12"/>
  <c r="D77" i="12"/>
  <c r="D89" i="12"/>
  <c r="C14" i="12"/>
  <c r="D25" i="12"/>
  <c r="C11" i="12"/>
  <c r="C19" i="12"/>
  <c r="C10" i="12"/>
  <c r="C17" i="12"/>
  <c r="C18" i="12"/>
  <c r="D24" i="12"/>
  <c r="C28" i="12"/>
  <c r="D29" i="12"/>
  <c r="C54" i="12"/>
  <c r="D57" i="12"/>
  <c r="D73" i="12"/>
  <c r="C77" i="12"/>
  <c r="D93" i="12"/>
  <c r="C103" i="12"/>
  <c r="C23" i="12"/>
  <c r="C22" i="12"/>
  <c r="D23" i="12"/>
  <c r="C26" i="12"/>
  <c r="D27" i="12"/>
  <c r="D30" i="12"/>
  <c r="C32" i="12"/>
  <c r="D51" i="12"/>
  <c r="C58" i="12"/>
  <c r="D59" i="12"/>
  <c r="D63" i="12"/>
  <c r="C71" i="12"/>
  <c r="D72" i="12"/>
  <c r="C75" i="12"/>
  <c r="D76" i="12"/>
  <c r="C79" i="12"/>
  <c r="D80" i="12"/>
  <c r="D103" i="12"/>
  <c r="D115" i="12"/>
  <c r="C72" i="12"/>
  <c r="C80" i="12"/>
  <c r="D83" i="12"/>
  <c r="D87" i="12"/>
  <c r="D22" i="12"/>
  <c r="C25" i="12"/>
  <c r="D26" i="12"/>
  <c r="C29" i="12"/>
  <c r="D32" i="12"/>
  <c r="D38" i="12"/>
  <c r="D44" i="12"/>
  <c r="C53" i="12"/>
  <c r="D79" i="12"/>
  <c r="D84" i="12"/>
  <c r="D88" i="12"/>
  <c r="D92" i="12"/>
</calcChain>
</file>

<file path=xl/sharedStrings.xml><?xml version="1.0" encoding="utf-8"?>
<sst xmlns="http://schemas.openxmlformats.org/spreadsheetml/2006/main" count="19" uniqueCount="7">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</sst>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8.3991051454138724E-2"/>
          <c:y val="7.6737448635247146E-2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21700223713647E-2"/>
          <c:y val="1.8382490324302683E-2"/>
          <c:w val="0.92202462380300965"/>
          <c:h val="0.89014084507042268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gas'!$B$8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648769574944074E-2"/>
                  <c:y val="-2.9548764031614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494407158836688E-2"/>
                  <c:y val="5.0349214822723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073825503355706E-2"/>
                  <c:y val="4.51674896570132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494407158836688E-2"/>
                  <c:y val="4.75406675860432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489932885906041E-2"/>
                  <c:y val="4.4918961401011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335570469798658E-2"/>
                  <c:y val="-4.4150243931372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1494407158836688E-2"/>
                  <c:y val="-4.6445126562569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125279642058164E-2"/>
                  <c:y val="-5.47032044723223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422854022441823E-2"/>
                  <c:y val="3.5093791242196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387024608501116E-2"/>
                  <c:y val="-5.26476563310942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742732829537248E-2"/>
                  <c:y val="4.87782671233892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2796455812151004E-2"/>
                  <c:y val="4.4435843824606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779175254099817E-2"/>
                  <c:y val="2.68864273321766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gas'!$A$162:$A$174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'Consumo de gas'!$B$162:$B$174</c:f>
              <c:numCache>
                <c:formatCode>#,##0</c:formatCode>
                <c:ptCount val="13"/>
                <c:pt idx="0">
                  <c:v>27044</c:v>
                </c:pt>
                <c:pt idx="1">
                  <c:v>25191</c:v>
                </c:pt>
                <c:pt idx="2">
                  <c:v>20331</c:v>
                </c:pt>
                <c:pt idx="3">
                  <c:v>19909</c:v>
                </c:pt>
                <c:pt idx="4">
                  <c:v>19673</c:v>
                </c:pt>
                <c:pt idx="5">
                  <c:v>23472</c:v>
                </c:pt>
                <c:pt idx="6">
                  <c:v>25510</c:v>
                </c:pt>
                <c:pt idx="7">
                  <c:v>39003</c:v>
                </c:pt>
                <c:pt idx="8">
                  <c:v>36233</c:v>
                </c:pt>
                <c:pt idx="9">
                  <c:v>49697</c:v>
                </c:pt>
                <c:pt idx="10">
                  <c:v>43905</c:v>
                </c:pt>
                <c:pt idx="11">
                  <c:v>29867</c:v>
                </c:pt>
                <c:pt idx="12">
                  <c:v>26442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97576"/>
        <c:axId val="517889344"/>
      </c:lineChart>
      <c:dateAx>
        <c:axId val="5178975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17889344"/>
        <c:crosses val="autoZero"/>
        <c:auto val="1"/>
        <c:lblOffset val="100"/>
        <c:baseTimeUnit val="months"/>
      </c:dateAx>
      <c:valAx>
        <c:axId val="517889344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17897576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154</xdr:row>
      <xdr:rowOff>95250</xdr:rowOff>
    </xdr:from>
    <xdr:to>
      <xdr:col>13</xdr:col>
      <xdr:colOff>447675</xdr:colOff>
      <xdr:row>175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9525</xdr:rowOff>
    </xdr:from>
    <xdr:to>
      <xdr:col>2</xdr:col>
      <xdr:colOff>1057275</xdr:colOff>
      <xdr:row>5</xdr:row>
      <xdr:rowOff>47536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2447925" cy="84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Gas</v>
          </cell>
        </row>
        <row r="162">
          <cell r="A162">
            <v>45200</v>
          </cell>
          <cell r="B162">
            <v>27044</v>
          </cell>
        </row>
        <row r="163">
          <cell r="A163">
            <v>45231</v>
          </cell>
          <cell r="B163">
            <v>25191</v>
          </cell>
        </row>
        <row r="164">
          <cell r="A164">
            <v>45261</v>
          </cell>
          <cell r="B164">
            <v>20331</v>
          </cell>
        </row>
        <row r="165">
          <cell r="A165">
            <v>45292</v>
          </cell>
          <cell r="B165">
            <v>19909</v>
          </cell>
        </row>
        <row r="166">
          <cell r="A166">
            <v>45323</v>
          </cell>
          <cell r="B166">
            <v>19673</v>
          </cell>
        </row>
        <row r="167">
          <cell r="A167">
            <v>45352</v>
          </cell>
          <cell r="B167">
            <v>23472</v>
          </cell>
        </row>
        <row r="168">
          <cell r="A168">
            <v>45383</v>
          </cell>
          <cell r="B168">
            <v>25510</v>
          </cell>
        </row>
        <row r="169">
          <cell r="A169">
            <v>45413</v>
          </cell>
          <cell r="B169">
            <v>39003</v>
          </cell>
        </row>
        <row r="170">
          <cell r="A170">
            <v>45444</v>
          </cell>
          <cell r="B170">
            <v>36233</v>
          </cell>
        </row>
        <row r="171">
          <cell r="A171">
            <v>45474</v>
          </cell>
          <cell r="B171">
            <v>49697</v>
          </cell>
        </row>
        <row r="172">
          <cell r="A172">
            <v>45505</v>
          </cell>
          <cell r="B172">
            <v>43905</v>
          </cell>
        </row>
        <row r="173">
          <cell r="A173">
            <v>45536</v>
          </cell>
          <cell r="B173">
            <v>29867</v>
          </cell>
        </row>
        <row r="174">
          <cell r="A174">
            <v>45566</v>
          </cell>
          <cell r="B174">
            <v>26442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6"/>
  <sheetViews>
    <sheetView tabSelected="1" workbookViewId="0">
      <pane ySplit="8" topLeftCell="A147" activePane="bottomLeft" state="frozen"/>
      <selection pane="bottomLeft" activeCell="C170" sqref="C170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2" spans="1:6">
      <c r="F2" s="2"/>
    </row>
    <row r="6" spans="1:6" ht="24.95" customHeight="1">
      <c r="A6" s="19" t="s">
        <v>0</v>
      </c>
      <c r="B6" s="19"/>
      <c r="C6" s="19"/>
      <c r="D6" s="19"/>
    </row>
    <row r="7" spans="1:6">
      <c r="A7" s="3"/>
      <c r="B7" s="4"/>
      <c r="C7" s="4"/>
      <c r="D7" s="4"/>
    </row>
    <row r="8" spans="1:6" ht="45.75" customHeight="1">
      <c r="A8" s="5" t="s">
        <v>1</v>
      </c>
      <c r="B8" s="5" t="s">
        <v>2</v>
      </c>
      <c r="C8" s="6" t="s">
        <v>3</v>
      </c>
      <c r="D8" s="6" t="s">
        <v>4</v>
      </c>
    </row>
    <row r="9" spans="1:6" ht="13.5" customHeight="1">
      <c r="A9" s="7">
        <v>40544</v>
      </c>
      <c r="B9" s="8">
        <f>14918+3965</f>
        <v>18883</v>
      </c>
      <c r="C9" s="9" t="s">
        <v>5</v>
      </c>
      <c r="D9" s="9" t="s">
        <v>5</v>
      </c>
    </row>
    <row r="10" spans="1:6" ht="13.5" customHeight="1">
      <c r="A10" s="10">
        <v>40575</v>
      </c>
      <c r="B10" s="8">
        <f>14810+7133</f>
        <v>21943</v>
      </c>
      <c r="C10" s="11">
        <f>(B10-B9)/B9</f>
        <v>0.16205052163321507</v>
      </c>
      <c r="D10" s="9" t="s">
        <v>5</v>
      </c>
    </row>
    <row r="11" spans="1:6" ht="13.5" customHeight="1">
      <c r="A11" s="10">
        <v>40603</v>
      </c>
      <c r="B11" s="8">
        <f>18433+6027</f>
        <v>24460</v>
      </c>
      <c r="C11" s="11">
        <f t="shared" ref="C11:C74" si="0">(B11-B10)/B10</f>
        <v>0.11470628446429386</v>
      </c>
      <c r="D11" s="9" t="s">
        <v>5</v>
      </c>
    </row>
    <row r="12" spans="1:6" ht="13.5" customHeight="1">
      <c r="A12" s="10">
        <v>40634</v>
      </c>
      <c r="B12" s="8">
        <f>19281+5073</f>
        <v>24354</v>
      </c>
      <c r="C12" s="11">
        <f t="shared" si="0"/>
        <v>-4.3336058871627147E-3</v>
      </c>
      <c r="D12" s="9" t="s">
        <v>5</v>
      </c>
    </row>
    <row r="13" spans="1:6" ht="13.5" customHeight="1">
      <c r="A13" s="10">
        <v>40664</v>
      </c>
      <c r="B13" s="8">
        <f>26313+8016</f>
        <v>34329</v>
      </c>
      <c r="C13" s="11">
        <f t="shared" si="0"/>
        <v>0.40958364129095837</v>
      </c>
      <c r="D13" s="9" t="s">
        <v>5</v>
      </c>
    </row>
    <row r="14" spans="1:6" ht="13.5" customHeight="1">
      <c r="A14" s="10">
        <v>40695</v>
      </c>
      <c r="B14" s="8">
        <f>30520+11534</f>
        <v>42054</v>
      </c>
      <c r="C14" s="11">
        <f t="shared" si="0"/>
        <v>0.22502840164292581</v>
      </c>
      <c r="D14" s="9" t="s">
        <v>5</v>
      </c>
    </row>
    <row r="15" spans="1:6" ht="13.5" customHeight="1">
      <c r="A15" s="10">
        <v>40725</v>
      </c>
      <c r="B15" s="8">
        <f>33915+10522</f>
        <v>44437</v>
      </c>
      <c r="C15" s="11">
        <f t="shared" si="0"/>
        <v>5.6665239929614308E-2</v>
      </c>
      <c r="D15" s="9" t="s">
        <v>5</v>
      </c>
    </row>
    <row r="16" spans="1:6" ht="13.5" customHeight="1">
      <c r="A16" s="10">
        <v>40756</v>
      </c>
      <c r="B16" s="8">
        <f>31551+10262</f>
        <v>41813</v>
      </c>
      <c r="C16" s="11">
        <f t="shared" si="0"/>
        <v>-5.9049890856718502E-2</v>
      </c>
      <c r="D16" s="9" t="s">
        <v>5</v>
      </c>
    </row>
    <row r="17" spans="1:9" ht="13.5" customHeight="1">
      <c r="A17" s="10">
        <v>40787</v>
      </c>
      <c r="B17" s="8">
        <f>22986+9117</f>
        <v>32103</v>
      </c>
      <c r="C17" s="11">
        <f t="shared" si="0"/>
        <v>-0.23222442780953292</v>
      </c>
      <c r="D17" s="9" t="s">
        <v>5</v>
      </c>
    </row>
    <row r="18" spans="1:9" ht="13.5" customHeight="1">
      <c r="A18" s="10">
        <v>40817</v>
      </c>
      <c r="B18" s="8">
        <f>20759+5669</f>
        <v>26428</v>
      </c>
      <c r="C18" s="11">
        <f t="shared" si="0"/>
        <v>-0.17677475625330966</v>
      </c>
      <c r="D18" s="9" t="s">
        <v>5</v>
      </c>
    </row>
    <row r="19" spans="1:9" ht="13.5" customHeight="1">
      <c r="A19" s="10">
        <v>40848</v>
      </c>
      <c r="B19" s="8">
        <f>17099+5372</f>
        <v>22471</v>
      </c>
      <c r="C19" s="11">
        <f t="shared" si="0"/>
        <v>-0.14972756167700924</v>
      </c>
      <c r="D19" s="9" t="s">
        <v>5</v>
      </c>
    </row>
    <row r="20" spans="1:9" ht="13.5" customHeight="1">
      <c r="A20" s="10">
        <v>40878</v>
      </c>
      <c r="B20" s="8">
        <f>15966+7512</f>
        <v>23478</v>
      </c>
      <c r="C20" s="11">
        <f t="shared" si="0"/>
        <v>4.4813314939255042E-2</v>
      </c>
      <c r="D20" s="9" t="s">
        <v>5</v>
      </c>
    </row>
    <row r="21" spans="1:9">
      <c r="A21" s="10">
        <v>40909</v>
      </c>
      <c r="B21" s="8">
        <f>8522+15694</f>
        <v>24216</v>
      </c>
      <c r="C21" s="11">
        <f t="shared" si="0"/>
        <v>3.1433682596473292E-2</v>
      </c>
      <c r="D21" s="12">
        <f t="shared" ref="D21:D84" si="1">(B21-B9)/B9</f>
        <v>0.28242334374834505</v>
      </c>
    </row>
    <row r="22" spans="1:9">
      <c r="A22" s="10">
        <v>40940</v>
      </c>
      <c r="B22" s="8">
        <f>15112+7830</f>
        <v>22942</v>
      </c>
      <c r="C22" s="11">
        <f t="shared" si="0"/>
        <v>-5.2609844730756528E-2</v>
      </c>
      <c r="D22" s="12">
        <f t="shared" si="1"/>
        <v>4.5527047349952152E-2</v>
      </c>
    </row>
    <row r="23" spans="1:9">
      <c r="A23" s="10">
        <v>40969</v>
      </c>
      <c r="B23" s="8">
        <f>17363+6500</f>
        <v>23863</v>
      </c>
      <c r="C23" s="11">
        <f t="shared" si="0"/>
        <v>4.0144712753901142E-2</v>
      </c>
      <c r="D23" s="12">
        <f t="shared" si="1"/>
        <v>-2.4407195421095665E-2</v>
      </c>
    </row>
    <row r="24" spans="1:9">
      <c r="A24" s="10">
        <v>41000</v>
      </c>
      <c r="B24" s="8">
        <f>23600+6619</f>
        <v>30219</v>
      </c>
      <c r="C24" s="11">
        <f t="shared" si="0"/>
        <v>0.26635376943385158</v>
      </c>
      <c r="D24" s="12">
        <f t="shared" si="1"/>
        <v>0.2408228627740823</v>
      </c>
    </row>
    <row r="25" spans="1:9">
      <c r="A25" s="10">
        <v>41030</v>
      </c>
      <c r="B25" s="8">
        <f>33894+8817</f>
        <v>42711</v>
      </c>
      <c r="C25" s="11">
        <f t="shared" si="0"/>
        <v>0.41338230914325425</v>
      </c>
      <c r="D25" s="12">
        <f t="shared" si="1"/>
        <v>0.24416673949139212</v>
      </c>
    </row>
    <row r="26" spans="1:9">
      <c r="A26" s="10">
        <v>41061</v>
      </c>
      <c r="B26" s="8">
        <f>34180+11278</f>
        <v>45458</v>
      </c>
      <c r="C26" s="11">
        <f t="shared" si="0"/>
        <v>6.4315984172695559E-2</v>
      </c>
      <c r="D26" s="12">
        <f t="shared" si="1"/>
        <v>8.0943548770628246E-2</v>
      </c>
    </row>
    <row r="27" spans="1:9">
      <c r="A27" s="10">
        <v>41091</v>
      </c>
      <c r="B27" s="8">
        <f>38350+12934</f>
        <v>51284</v>
      </c>
      <c r="C27" s="11">
        <f t="shared" si="0"/>
        <v>0.12816225966826522</v>
      </c>
      <c r="D27" s="12">
        <f t="shared" si="1"/>
        <v>0.15408330895424985</v>
      </c>
      <c r="E27" s="13"/>
      <c r="F27" s="13"/>
      <c r="G27" s="13"/>
      <c r="H27" s="13"/>
      <c r="I27" s="13"/>
    </row>
    <row r="28" spans="1:9">
      <c r="A28" s="10">
        <v>41122</v>
      </c>
      <c r="B28" s="8">
        <f>36116+10648</f>
        <v>46764</v>
      </c>
      <c r="C28" s="11">
        <f t="shared" si="0"/>
        <v>-8.8136650807269318E-2</v>
      </c>
      <c r="D28" s="12">
        <f t="shared" si="1"/>
        <v>0.11840815057517996</v>
      </c>
      <c r="E28" s="13"/>
      <c r="F28" s="13"/>
      <c r="G28" s="13"/>
      <c r="H28" s="13"/>
      <c r="I28" s="13"/>
    </row>
    <row r="29" spans="1:9">
      <c r="A29" s="10">
        <v>41153</v>
      </c>
      <c r="B29" s="8">
        <f>26654+7142</f>
        <v>33796</v>
      </c>
      <c r="C29" s="11">
        <f t="shared" si="0"/>
        <v>-0.27730733042511335</v>
      </c>
      <c r="D29" s="12">
        <f t="shared" si="1"/>
        <v>5.273650437653802E-2</v>
      </c>
      <c r="E29" s="13"/>
      <c r="F29" s="13"/>
      <c r="G29" s="13"/>
      <c r="H29" s="13"/>
      <c r="I29" s="13"/>
    </row>
    <row r="30" spans="1:9">
      <c r="A30" s="10">
        <v>41183</v>
      </c>
      <c r="B30" s="8">
        <v>28413</v>
      </c>
      <c r="C30" s="11">
        <f t="shared" si="0"/>
        <v>-0.15927920463960232</v>
      </c>
      <c r="D30" s="12">
        <f t="shared" si="1"/>
        <v>7.5109732102315724E-2</v>
      </c>
    </row>
    <row r="31" spans="1:9">
      <c r="A31" s="10">
        <v>41214</v>
      </c>
      <c r="B31" s="8">
        <v>29798</v>
      </c>
      <c r="C31" s="11">
        <f t="shared" si="0"/>
        <v>4.8745292647731669E-2</v>
      </c>
      <c r="D31" s="12">
        <f t="shared" si="1"/>
        <v>0.32606470562057766</v>
      </c>
    </row>
    <row r="32" spans="1:9">
      <c r="A32" s="10">
        <v>41244</v>
      </c>
      <c r="B32" s="8">
        <f>17656+6702</f>
        <v>24358</v>
      </c>
      <c r="C32" s="11">
        <f t="shared" si="0"/>
        <v>-0.18256258809316062</v>
      </c>
      <c r="D32" s="12">
        <f t="shared" si="1"/>
        <v>3.7481897947014224E-2</v>
      </c>
    </row>
    <row r="33" spans="1:4">
      <c r="A33" s="10">
        <v>41275</v>
      </c>
      <c r="B33" s="8">
        <v>26434</v>
      </c>
      <c r="C33" s="11">
        <f t="shared" si="0"/>
        <v>8.5228672304786923E-2</v>
      </c>
      <c r="D33" s="12">
        <f t="shared" si="1"/>
        <v>9.1592335645853978E-2</v>
      </c>
    </row>
    <row r="34" spans="1:4">
      <c r="A34" s="10">
        <v>41306</v>
      </c>
      <c r="B34" s="8">
        <v>28196</v>
      </c>
      <c r="C34" s="11">
        <f t="shared" si="0"/>
        <v>6.6656578648709996E-2</v>
      </c>
      <c r="D34" s="12">
        <f t="shared" si="1"/>
        <v>0.22901229186644581</v>
      </c>
    </row>
    <row r="35" spans="1:4">
      <c r="A35" s="10">
        <v>41334</v>
      </c>
      <c r="B35" s="8">
        <v>25000</v>
      </c>
      <c r="C35" s="11">
        <f t="shared" si="0"/>
        <v>-0.11334941126400908</v>
      </c>
      <c r="D35" s="12">
        <f t="shared" si="1"/>
        <v>4.7646984871977535E-2</v>
      </c>
    </row>
    <row r="36" spans="1:4">
      <c r="A36" s="10">
        <v>41365</v>
      </c>
      <c r="B36" s="8">
        <v>27401</v>
      </c>
      <c r="C36" s="11">
        <f t="shared" si="0"/>
        <v>9.604E-2</v>
      </c>
      <c r="D36" s="12">
        <f t="shared" si="1"/>
        <v>-9.3252589430490751E-2</v>
      </c>
    </row>
    <row r="37" spans="1:4">
      <c r="A37" s="10">
        <v>41395</v>
      </c>
      <c r="B37" s="8">
        <v>46685</v>
      </c>
      <c r="C37" s="11">
        <f t="shared" si="0"/>
        <v>0.70376993540381738</v>
      </c>
      <c r="D37" s="12">
        <f t="shared" si="1"/>
        <v>9.304394652431458E-2</v>
      </c>
    </row>
    <row r="38" spans="1:4">
      <c r="A38" s="10">
        <v>41426</v>
      </c>
      <c r="B38" s="8">
        <v>47756</v>
      </c>
      <c r="C38" s="11">
        <f t="shared" si="0"/>
        <v>2.2940987469208526E-2</v>
      </c>
      <c r="D38" s="12">
        <f t="shared" si="1"/>
        <v>5.0552158035989267E-2</v>
      </c>
    </row>
    <row r="39" spans="1:4">
      <c r="A39" s="10">
        <v>41456</v>
      </c>
      <c r="B39" s="8">
        <v>45263</v>
      </c>
      <c r="C39" s="11">
        <f t="shared" si="0"/>
        <v>-5.2202864561521067E-2</v>
      </c>
      <c r="D39" s="12">
        <f t="shared" si="1"/>
        <v>-0.11740503860853288</v>
      </c>
    </row>
    <row r="40" spans="1:4">
      <c r="A40" s="10">
        <v>41487</v>
      </c>
      <c r="B40" s="8">
        <v>48506</v>
      </c>
      <c r="C40" s="11">
        <f t="shared" si="0"/>
        <v>7.1647924353224493E-2</v>
      </c>
      <c r="D40" s="12">
        <f t="shared" si="1"/>
        <v>3.72508767427936E-2</v>
      </c>
    </row>
    <row r="41" spans="1:4">
      <c r="A41" s="10">
        <v>41518</v>
      </c>
      <c r="B41" s="8">
        <v>36429</v>
      </c>
      <c r="C41" s="11">
        <f t="shared" si="0"/>
        <v>-0.24897950768977034</v>
      </c>
      <c r="D41" s="12">
        <f t="shared" si="1"/>
        <v>7.7908628240028407E-2</v>
      </c>
    </row>
    <row r="42" spans="1:4">
      <c r="A42" s="10">
        <v>41548</v>
      </c>
      <c r="B42" s="8">
        <v>27396</v>
      </c>
      <c r="C42" s="11">
        <f t="shared" si="0"/>
        <v>-0.24796178868483901</v>
      </c>
      <c r="D42" s="12">
        <f t="shared" si="1"/>
        <v>-3.5793474817865059E-2</v>
      </c>
    </row>
    <row r="43" spans="1:4">
      <c r="A43" s="10">
        <v>41579</v>
      </c>
      <c r="B43" s="8">
        <v>23159</v>
      </c>
      <c r="C43" s="11">
        <f t="shared" si="0"/>
        <v>-0.15465761425025551</v>
      </c>
      <c r="D43" s="12">
        <f t="shared" si="1"/>
        <v>-0.22280018793207598</v>
      </c>
    </row>
    <row r="44" spans="1:4">
      <c r="A44" s="10">
        <v>41609</v>
      </c>
      <c r="B44" s="8">
        <v>28836</v>
      </c>
      <c r="C44" s="11">
        <f t="shared" si="0"/>
        <v>0.24513148236106913</v>
      </c>
      <c r="D44" s="12">
        <f t="shared" si="1"/>
        <v>0.1838410378520404</v>
      </c>
    </row>
    <row r="45" spans="1:4">
      <c r="A45" s="10">
        <v>41640</v>
      </c>
      <c r="B45" s="8">
        <v>30422</v>
      </c>
      <c r="C45" s="11">
        <f t="shared" si="0"/>
        <v>5.5000693577472601E-2</v>
      </c>
      <c r="D45" s="12">
        <f t="shared" si="1"/>
        <v>0.1508663085420292</v>
      </c>
    </row>
    <row r="46" spans="1:4">
      <c r="A46" s="10">
        <v>41671</v>
      </c>
      <c r="B46" s="8">
        <v>27337</v>
      </c>
      <c r="C46" s="11">
        <f t="shared" si="0"/>
        <v>-0.10140687660245874</v>
      </c>
      <c r="D46" s="12">
        <f t="shared" si="1"/>
        <v>-3.0465314228968646E-2</v>
      </c>
    </row>
    <row r="47" spans="1:4">
      <c r="A47" s="10">
        <v>41699</v>
      </c>
      <c r="B47" s="8">
        <v>26517</v>
      </c>
      <c r="C47" s="11">
        <f t="shared" si="0"/>
        <v>-2.9995976149540915E-2</v>
      </c>
      <c r="D47" s="12">
        <f t="shared" si="1"/>
        <v>6.0679999999999998E-2</v>
      </c>
    </row>
    <row r="48" spans="1:4">
      <c r="A48" s="10">
        <v>41730</v>
      </c>
      <c r="B48" s="8">
        <v>28394</v>
      </c>
      <c r="C48" s="11">
        <f t="shared" si="0"/>
        <v>7.0784779575366746E-2</v>
      </c>
      <c r="D48" s="12">
        <f t="shared" si="1"/>
        <v>3.623955330097442E-2</v>
      </c>
    </row>
    <row r="49" spans="1:12">
      <c r="A49" s="10">
        <v>41760</v>
      </c>
      <c r="B49" s="8">
        <v>37708</v>
      </c>
      <c r="C49" s="11">
        <f t="shared" si="0"/>
        <v>0.32802704796788051</v>
      </c>
      <c r="D49" s="12">
        <f t="shared" si="1"/>
        <v>-0.19228874370782906</v>
      </c>
    </row>
    <row r="50" spans="1:12">
      <c r="A50" s="10">
        <v>41791</v>
      </c>
      <c r="B50" s="8">
        <v>46408</v>
      </c>
      <c r="C50" s="11">
        <f t="shared" si="0"/>
        <v>0.23072027156041158</v>
      </c>
      <c r="D50" s="12">
        <f t="shared" si="1"/>
        <v>-2.8226819666638748E-2</v>
      </c>
    </row>
    <row r="51" spans="1:12">
      <c r="A51" s="10">
        <v>41821</v>
      </c>
      <c r="B51" s="8">
        <f>36518+11819</f>
        <v>48337</v>
      </c>
      <c r="C51" s="11">
        <f t="shared" si="0"/>
        <v>4.1566109291501466E-2</v>
      </c>
      <c r="D51" s="12">
        <f t="shared" si="1"/>
        <v>6.7914190398338597E-2</v>
      </c>
    </row>
    <row r="52" spans="1:12" ht="13.5" customHeight="1">
      <c r="A52" s="10">
        <v>41852</v>
      </c>
      <c r="B52" s="8">
        <f>30048+9410</f>
        <v>39458</v>
      </c>
      <c r="C52" s="11">
        <f t="shared" si="0"/>
        <v>-0.18368951320934274</v>
      </c>
      <c r="D52" s="12">
        <f t="shared" si="1"/>
        <v>-0.18653362470622192</v>
      </c>
    </row>
    <row r="53" spans="1:12" ht="13.5" customHeight="1">
      <c r="A53" s="10">
        <v>41883</v>
      </c>
      <c r="B53" s="8">
        <f>24318+7117</f>
        <v>31435</v>
      </c>
      <c r="C53" s="11">
        <f t="shared" si="0"/>
        <v>-0.20333012316893911</v>
      </c>
      <c r="D53" s="12">
        <f t="shared" si="1"/>
        <v>-0.13708858327156936</v>
      </c>
    </row>
    <row r="54" spans="1:12" ht="13.5" customHeight="1">
      <c r="A54" s="10">
        <v>41913</v>
      </c>
      <c r="B54" s="8">
        <v>35228</v>
      </c>
      <c r="C54" s="11">
        <f t="shared" si="0"/>
        <v>0.1206616828376014</v>
      </c>
      <c r="D54" s="12">
        <f t="shared" si="1"/>
        <v>0.28588115053292451</v>
      </c>
    </row>
    <row r="55" spans="1:12" ht="13.5" customHeight="1">
      <c r="A55" s="10">
        <v>41944</v>
      </c>
      <c r="B55" s="8">
        <v>24088</v>
      </c>
      <c r="C55" s="11">
        <f t="shared" si="0"/>
        <v>-0.31622572953332578</v>
      </c>
      <c r="D55" s="12">
        <f t="shared" si="1"/>
        <v>4.011399455935058E-2</v>
      </c>
    </row>
    <row r="56" spans="1:12" ht="13.5" customHeight="1">
      <c r="A56" s="10">
        <v>41974</v>
      </c>
      <c r="B56" s="8">
        <v>25288</v>
      </c>
      <c r="C56" s="11">
        <f t="shared" si="0"/>
        <v>4.9817336433078709E-2</v>
      </c>
      <c r="D56" s="12">
        <f t="shared" si="1"/>
        <v>-0.12304064363989457</v>
      </c>
    </row>
    <row r="57" spans="1:12" ht="13.5" customHeight="1">
      <c r="A57" s="10">
        <v>42005</v>
      </c>
      <c r="B57" s="8">
        <f>18602+7203</f>
        <v>25805</v>
      </c>
      <c r="C57" s="11">
        <f t="shared" si="0"/>
        <v>2.0444479595064853E-2</v>
      </c>
      <c r="D57" s="12">
        <f t="shared" si="1"/>
        <v>-0.15176516994280456</v>
      </c>
    </row>
    <row r="58" spans="1:12" ht="13.5" customHeight="1">
      <c r="A58" s="10">
        <v>42036</v>
      </c>
      <c r="B58" s="8">
        <v>25840</v>
      </c>
      <c r="C58" s="11">
        <f t="shared" si="0"/>
        <v>1.3563262933540012E-3</v>
      </c>
      <c r="D58" s="12">
        <f t="shared" si="1"/>
        <v>-5.4760946702271648E-2</v>
      </c>
    </row>
    <row r="59" spans="1:12" ht="13.5" customHeight="1">
      <c r="A59" s="10">
        <v>42064</v>
      </c>
      <c r="B59" s="8">
        <f>22111+8796</f>
        <v>30907</v>
      </c>
      <c r="C59" s="11">
        <f t="shared" si="0"/>
        <v>0.19609133126934986</v>
      </c>
      <c r="D59" s="12">
        <f t="shared" si="1"/>
        <v>0.16555417279481088</v>
      </c>
    </row>
    <row r="60" spans="1:12" ht="13.5" customHeight="1">
      <c r="A60" s="10">
        <v>42095</v>
      </c>
      <c r="B60" s="8">
        <v>36882</v>
      </c>
      <c r="C60" s="11">
        <f t="shared" si="0"/>
        <v>0.19332190118743325</v>
      </c>
      <c r="D60" s="12">
        <f t="shared" si="1"/>
        <v>0.29893639501303093</v>
      </c>
      <c r="E60" s="11"/>
      <c r="F60" s="11"/>
      <c r="G60" s="11"/>
    </row>
    <row r="61" spans="1:12" ht="13.5" customHeight="1">
      <c r="A61" s="10">
        <v>42125</v>
      </c>
      <c r="B61" s="8">
        <v>39674</v>
      </c>
      <c r="C61" s="14">
        <f t="shared" si="0"/>
        <v>7.5700883900005428E-2</v>
      </c>
      <c r="D61" s="15">
        <f t="shared" si="1"/>
        <v>5.2137477458364272E-2</v>
      </c>
      <c r="E61" s="11"/>
      <c r="F61" s="11"/>
      <c r="G61" s="11"/>
    </row>
    <row r="62" spans="1:12" ht="13.5" customHeight="1">
      <c r="A62" s="10">
        <v>42156</v>
      </c>
      <c r="B62" s="8">
        <v>41832</v>
      </c>
      <c r="C62" s="14">
        <f t="shared" si="0"/>
        <v>5.4393305439330547E-2</v>
      </c>
      <c r="D62" s="15">
        <f t="shared" si="1"/>
        <v>-9.8603689019134633E-2</v>
      </c>
    </row>
    <row r="63" spans="1:12" ht="13.5" customHeight="1">
      <c r="A63" s="10">
        <v>42186</v>
      </c>
      <c r="B63" s="8">
        <v>50373</v>
      </c>
      <c r="C63" s="14">
        <f t="shared" si="0"/>
        <v>0.20417383820998278</v>
      </c>
      <c r="D63" s="15">
        <f t="shared" si="1"/>
        <v>4.212094254918592E-2</v>
      </c>
      <c r="L63" s="11"/>
    </row>
    <row r="64" spans="1:12" ht="13.5" customHeight="1">
      <c r="A64" s="10">
        <v>42217</v>
      </c>
      <c r="B64" s="8">
        <v>39163</v>
      </c>
      <c r="C64" s="14">
        <f t="shared" si="0"/>
        <v>-0.22253985269886645</v>
      </c>
      <c r="D64" s="15">
        <f t="shared" si="1"/>
        <v>-7.4763039180901214E-3</v>
      </c>
      <c r="L64" s="11"/>
    </row>
    <row r="65" spans="1:12" ht="13.5" customHeight="1">
      <c r="A65" s="10">
        <v>42248</v>
      </c>
      <c r="B65" s="8">
        <v>37673</v>
      </c>
      <c r="C65" s="14">
        <f t="shared" si="0"/>
        <v>-3.8046114955442641E-2</v>
      </c>
      <c r="D65" s="15">
        <f t="shared" si="1"/>
        <v>0.19844122793065055</v>
      </c>
      <c r="L65" s="11"/>
    </row>
    <row r="66" spans="1:12" ht="13.5" customHeight="1">
      <c r="A66" s="10">
        <v>42278</v>
      </c>
      <c r="B66" s="8">
        <v>32406</v>
      </c>
      <c r="C66" s="14">
        <f t="shared" si="0"/>
        <v>-0.13980835080827117</v>
      </c>
      <c r="D66" s="15">
        <f t="shared" si="1"/>
        <v>-8.0106733280345177E-2</v>
      </c>
      <c r="H66" s="11"/>
      <c r="I66" s="11"/>
      <c r="J66" s="11"/>
      <c r="K66" s="11"/>
      <c r="L66" s="11"/>
    </row>
    <row r="67" spans="1:12" ht="13.5" customHeight="1">
      <c r="A67" s="10">
        <v>42309</v>
      </c>
      <c r="B67" s="8">
        <v>23746</v>
      </c>
      <c r="C67" s="14">
        <f t="shared" si="0"/>
        <v>-0.26723446275381102</v>
      </c>
      <c r="D67" s="15">
        <f t="shared" si="1"/>
        <v>-1.4197940883427433E-2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42339</v>
      </c>
      <c r="B68" s="8">
        <v>23068</v>
      </c>
      <c r="C68" s="14">
        <f t="shared" si="0"/>
        <v>-2.8552177208793061E-2</v>
      </c>
      <c r="D68" s="15">
        <f t="shared" si="1"/>
        <v>-8.7788674470104397E-2</v>
      </c>
      <c r="E68" s="11"/>
      <c r="F68" s="11"/>
      <c r="G68" s="11"/>
      <c r="H68" s="11"/>
      <c r="I68" s="11"/>
      <c r="J68" s="11"/>
      <c r="K68" s="11"/>
      <c r="L68" s="11"/>
    </row>
    <row r="69" spans="1:12">
      <c r="A69" s="10">
        <v>42370</v>
      </c>
      <c r="B69" s="8">
        <v>27507</v>
      </c>
      <c r="C69" s="14">
        <f t="shared" si="0"/>
        <v>0.19243107334836138</v>
      </c>
      <c r="D69" s="15">
        <f t="shared" si="1"/>
        <v>6.5956210036814567E-2</v>
      </c>
      <c r="G69" s="11"/>
      <c r="H69" s="11"/>
      <c r="I69" s="11"/>
      <c r="J69" s="11"/>
      <c r="K69" s="11"/>
      <c r="L69" s="11"/>
    </row>
    <row r="70" spans="1:12">
      <c r="A70" s="10">
        <v>42401</v>
      </c>
      <c r="B70" s="8">
        <v>27911</v>
      </c>
      <c r="C70" s="14">
        <f t="shared" si="0"/>
        <v>1.4687170538408406E-2</v>
      </c>
      <c r="D70" s="15">
        <f t="shared" si="1"/>
        <v>8.0147058823529418E-2</v>
      </c>
      <c r="G70" s="11"/>
      <c r="H70" s="11"/>
      <c r="I70" s="11"/>
    </row>
    <row r="71" spans="1:12">
      <c r="A71" s="10">
        <v>42430</v>
      </c>
      <c r="B71" s="8">
        <f>21168+6634</f>
        <v>27802</v>
      </c>
      <c r="C71" s="14">
        <f t="shared" si="0"/>
        <v>-3.9052703235283579E-3</v>
      </c>
      <c r="D71" s="15">
        <f t="shared" si="1"/>
        <v>-0.1004626783576536</v>
      </c>
      <c r="E71" s="11"/>
      <c r="F71" s="11"/>
      <c r="G71" s="11"/>
      <c r="H71" s="11"/>
      <c r="I71" s="11"/>
    </row>
    <row r="72" spans="1:12">
      <c r="A72" s="10">
        <v>42461</v>
      </c>
      <c r="B72" s="8">
        <f>24279+7914</f>
        <v>32193</v>
      </c>
      <c r="C72" s="14">
        <f t="shared" si="0"/>
        <v>0.15793827782173944</v>
      </c>
      <c r="D72" s="15">
        <f t="shared" si="1"/>
        <v>-0.12713518789653488</v>
      </c>
      <c r="E72" s="11"/>
    </row>
    <row r="73" spans="1:12">
      <c r="A73" s="10">
        <v>42491</v>
      </c>
      <c r="B73" s="8">
        <f>36362+10802</f>
        <v>47164</v>
      </c>
      <c r="C73" s="14">
        <f t="shared" si="0"/>
        <v>0.46503898362998169</v>
      </c>
      <c r="D73" s="15">
        <f t="shared" si="1"/>
        <v>0.18878862731259768</v>
      </c>
    </row>
    <row r="74" spans="1:12">
      <c r="A74" s="10">
        <v>42522</v>
      </c>
      <c r="B74" s="8">
        <f>41519+14386</f>
        <v>55905</v>
      </c>
      <c r="C74" s="14">
        <f t="shared" si="0"/>
        <v>0.18533203290645409</v>
      </c>
      <c r="D74" s="15">
        <f t="shared" si="1"/>
        <v>0.33641709695926564</v>
      </c>
    </row>
    <row r="75" spans="1:12">
      <c r="A75" s="10">
        <v>42552</v>
      </c>
      <c r="B75" s="8">
        <f>40236+13876</f>
        <v>54112</v>
      </c>
      <c r="C75" s="14">
        <f t="shared" ref="C75:C108" si="2">(B75-B74)/B74</f>
        <v>-3.2072265450317501E-2</v>
      </c>
      <c r="D75" s="15">
        <f t="shared" si="1"/>
        <v>7.4226272010799441E-2</v>
      </c>
    </row>
    <row r="76" spans="1:12">
      <c r="A76" s="10">
        <v>42583</v>
      </c>
      <c r="B76" s="8">
        <f>30917+17734</f>
        <v>48651</v>
      </c>
      <c r="C76" s="14">
        <f t="shared" si="2"/>
        <v>-0.10092031342400946</v>
      </c>
      <c r="D76" s="15">
        <f t="shared" si="1"/>
        <v>0.24226948905855017</v>
      </c>
    </row>
    <row r="77" spans="1:12">
      <c r="A77" s="10">
        <v>42614</v>
      </c>
      <c r="B77" s="8">
        <f>28300+7971</f>
        <v>36271</v>
      </c>
      <c r="C77" s="14">
        <f t="shared" si="2"/>
        <v>-0.25446547861297814</v>
      </c>
      <c r="D77" s="15">
        <f t="shared" si="1"/>
        <v>-3.7214981551774481E-2</v>
      </c>
    </row>
    <row r="78" spans="1:12">
      <c r="A78" s="10">
        <v>42644</v>
      </c>
      <c r="B78" s="8">
        <f>21243+6227</f>
        <v>27470</v>
      </c>
      <c r="C78" s="14">
        <f t="shared" si="2"/>
        <v>-0.24264563976730721</v>
      </c>
      <c r="D78" s="15">
        <f t="shared" si="1"/>
        <v>-0.15231747207307289</v>
      </c>
    </row>
    <row r="79" spans="1:12">
      <c r="A79" s="10">
        <v>42675</v>
      </c>
      <c r="B79" s="8">
        <f>17408+5062</f>
        <v>22470</v>
      </c>
      <c r="C79" s="14">
        <f t="shared" si="2"/>
        <v>-0.18201674554058975</v>
      </c>
      <c r="D79" s="15">
        <f t="shared" si="1"/>
        <v>-5.37353659563716E-2</v>
      </c>
    </row>
    <row r="80" spans="1:12">
      <c r="A80" s="10">
        <v>42705</v>
      </c>
      <c r="B80" s="8">
        <f>17733+6274</f>
        <v>24007</v>
      </c>
      <c r="C80" s="14">
        <f t="shared" si="2"/>
        <v>6.8402314196706726E-2</v>
      </c>
      <c r="D80" s="15">
        <f t="shared" si="1"/>
        <v>4.0705739552627018E-2</v>
      </c>
    </row>
    <row r="81" spans="1:8">
      <c r="A81" s="10">
        <v>42736</v>
      </c>
      <c r="B81" s="8">
        <f>17514+6458</f>
        <v>23972</v>
      </c>
      <c r="C81" s="14">
        <f t="shared" si="2"/>
        <v>-1.457908110134544E-3</v>
      </c>
      <c r="D81" s="15">
        <f t="shared" si="1"/>
        <v>-0.12851274221107353</v>
      </c>
    </row>
    <row r="82" spans="1:8" ht="14.25">
      <c r="A82" s="10">
        <v>42767</v>
      </c>
      <c r="B82" s="8">
        <v>22010</v>
      </c>
      <c r="C82" s="14">
        <f t="shared" si="2"/>
        <v>-8.1845486400800929E-2</v>
      </c>
      <c r="D82" s="15">
        <f t="shared" si="1"/>
        <v>-0.21142201999211779</v>
      </c>
      <c r="E82" s="16"/>
      <c r="F82" s="17"/>
      <c r="G82" s="17"/>
      <c r="H82" s="17"/>
    </row>
    <row r="83" spans="1:8">
      <c r="A83" s="10">
        <v>42795</v>
      </c>
      <c r="B83" s="8">
        <v>28243</v>
      </c>
      <c r="C83" s="14">
        <f t="shared" si="2"/>
        <v>0.28318945933666517</v>
      </c>
      <c r="D83" s="15">
        <f t="shared" si="1"/>
        <v>1.5862168189338898E-2</v>
      </c>
    </row>
    <row r="84" spans="1:8">
      <c r="A84" s="10">
        <v>42826</v>
      </c>
      <c r="B84" s="8">
        <v>25607</v>
      </c>
      <c r="C84" s="14">
        <f t="shared" si="2"/>
        <v>-9.3332861239953269E-2</v>
      </c>
      <c r="D84" s="15">
        <f t="shared" si="1"/>
        <v>-0.20457863510701085</v>
      </c>
    </row>
    <row r="85" spans="1:8">
      <c r="A85" s="10">
        <v>42856</v>
      </c>
      <c r="B85" s="8">
        <v>33832</v>
      </c>
      <c r="C85" s="14">
        <f t="shared" si="2"/>
        <v>0.32120123403756784</v>
      </c>
      <c r="D85" s="15">
        <f t="shared" ref="D85:D148" si="3">(B85-B73)/B73</f>
        <v>-0.28267322534136208</v>
      </c>
    </row>
    <row r="86" spans="1:8">
      <c r="A86" s="10">
        <v>42887</v>
      </c>
      <c r="B86" s="8">
        <v>43813</v>
      </c>
      <c r="C86" s="14">
        <f t="shared" si="2"/>
        <v>0.29501655237644836</v>
      </c>
      <c r="D86" s="15">
        <f t="shared" si="3"/>
        <v>-0.21629550129684286</v>
      </c>
    </row>
    <row r="87" spans="1:8">
      <c r="A87" s="10">
        <v>42917</v>
      </c>
      <c r="B87" s="8">
        <v>44985</v>
      </c>
      <c r="C87" s="14">
        <f t="shared" si="2"/>
        <v>2.6750051354620774E-2</v>
      </c>
      <c r="D87" s="15">
        <f t="shared" si="3"/>
        <v>-0.16866868716735658</v>
      </c>
    </row>
    <row r="88" spans="1:8">
      <c r="A88" s="10">
        <v>42948</v>
      </c>
      <c r="B88" s="8">
        <v>38778</v>
      </c>
      <c r="C88" s="14">
        <f t="shared" si="2"/>
        <v>-0.13797932644214739</v>
      </c>
      <c r="D88" s="15">
        <f t="shared" si="3"/>
        <v>-0.20293519146574582</v>
      </c>
    </row>
    <row r="89" spans="1:8">
      <c r="A89" s="10">
        <v>42979</v>
      </c>
      <c r="B89" s="8">
        <v>32640</v>
      </c>
      <c r="C89" s="14">
        <f t="shared" si="2"/>
        <v>-0.15828562587033884</v>
      </c>
      <c r="D89" s="15">
        <f t="shared" si="3"/>
        <v>-0.10010752391717902</v>
      </c>
    </row>
    <row r="90" spans="1:8">
      <c r="A90" s="10">
        <v>43009</v>
      </c>
      <c r="B90" s="8">
        <v>27235</v>
      </c>
      <c r="C90" s="14">
        <f t="shared" si="2"/>
        <v>-0.16559436274509803</v>
      </c>
      <c r="D90" s="15">
        <f t="shared" si="3"/>
        <v>-8.5547870404077183E-3</v>
      </c>
    </row>
    <row r="91" spans="1:8" ht="12" customHeight="1">
      <c r="A91" s="10">
        <v>43040</v>
      </c>
      <c r="B91" s="8">
        <v>22712</v>
      </c>
      <c r="C91" s="14">
        <f t="shared" si="2"/>
        <v>-0.16607306774371214</v>
      </c>
      <c r="D91" s="15">
        <f t="shared" si="3"/>
        <v>1.0769915442812639E-2</v>
      </c>
    </row>
    <row r="92" spans="1:8">
      <c r="A92" s="10">
        <v>43070</v>
      </c>
      <c r="B92" s="8">
        <v>20837</v>
      </c>
      <c r="C92" s="14">
        <f t="shared" si="2"/>
        <v>-8.2555477280732648E-2</v>
      </c>
      <c r="D92" s="15">
        <f t="shared" si="3"/>
        <v>-0.13204482026075728</v>
      </c>
      <c r="E92" s="16"/>
      <c r="F92" s="16"/>
    </row>
    <row r="93" spans="1:8">
      <c r="A93" s="10">
        <v>43101</v>
      </c>
      <c r="B93" s="8">
        <v>20817</v>
      </c>
      <c r="C93" s="14">
        <f t="shared" si="2"/>
        <v>-9.5983106973172719E-4</v>
      </c>
      <c r="D93" s="15">
        <f t="shared" si="3"/>
        <v>-0.13161188052728182</v>
      </c>
    </row>
    <row r="94" spans="1:8">
      <c r="A94" s="10">
        <v>43132</v>
      </c>
      <c r="B94" s="8">
        <v>19699</v>
      </c>
      <c r="C94" s="14">
        <f t="shared" si="2"/>
        <v>-5.3706105586780038E-2</v>
      </c>
      <c r="D94" s="15">
        <f t="shared" si="3"/>
        <v>-0.10499772830531577</v>
      </c>
    </row>
    <row r="95" spans="1:8">
      <c r="A95" s="10">
        <v>43160</v>
      </c>
      <c r="B95" s="8">
        <v>23362</v>
      </c>
      <c r="C95" s="14">
        <f t="shared" si="2"/>
        <v>0.1859485253058531</v>
      </c>
      <c r="D95" s="15">
        <f t="shared" si="3"/>
        <v>-0.17282158410933682</v>
      </c>
    </row>
    <row r="96" spans="1:8">
      <c r="A96" s="10">
        <v>43191</v>
      </c>
      <c r="B96" s="8">
        <v>22372</v>
      </c>
      <c r="C96" s="14">
        <f t="shared" si="2"/>
        <v>-4.2376508860542762E-2</v>
      </c>
      <c r="D96" s="15">
        <f t="shared" si="3"/>
        <v>-0.12633264341781544</v>
      </c>
    </row>
    <row r="97" spans="1:4">
      <c r="A97" s="10">
        <v>43221</v>
      </c>
      <c r="B97" s="8">
        <v>31300</v>
      </c>
      <c r="C97" s="14">
        <f t="shared" si="2"/>
        <v>0.3990702664044341</v>
      </c>
      <c r="D97" s="15">
        <f t="shared" si="3"/>
        <v>-7.4840387798533928E-2</v>
      </c>
    </row>
    <row r="98" spans="1:4">
      <c r="A98" s="10">
        <v>43252</v>
      </c>
      <c r="B98" s="8">
        <v>44893</v>
      </c>
      <c r="C98" s="14">
        <f t="shared" si="2"/>
        <v>0.43428115015974439</v>
      </c>
      <c r="D98" s="15">
        <f t="shared" si="3"/>
        <v>2.4650217971834844E-2</v>
      </c>
    </row>
    <row r="99" spans="1:4">
      <c r="A99" s="10">
        <v>43282</v>
      </c>
      <c r="B99" s="8">
        <v>50913</v>
      </c>
      <c r="C99" s="14">
        <f t="shared" si="2"/>
        <v>0.13409662976410577</v>
      </c>
      <c r="D99" s="15">
        <f t="shared" si="3"/>
        <v>0.13177725908636212</v>
      </c>
    </row>
    <row r="100" spans="1:4">
      <c r="A100" s="10">
        <v>43313</v>
      </c>
      <c r="B100" s="8">
        <v>45026</v>
      </c>
      <c r="C100" s="14">
        <f t="shared" si="2"/>
        <v>-0.11562862137371595</v>
      </c>
      <c r="D100" s="15">
        <f t="shared" si="3"/>
        <v>0.16112228583217289</v>
      </c>
    </row>
    <row r="101" spans="1:4">
      <c r="A101" s="10">
        <v>43344</v>
      </c>
      <c r="B101" s="8">
        <v>29287</v>
      </c>
      <c r="C101" s="14">
        <f t="shared" si="2"/>
        <v>-0.34955359125838403</v>
      </c>
      <c r="D101" s="15">
        <f t="shared" si="3"/>
        <v>-0.10272671568627451</v>
      </c>
    </row>
    <row r="102" spans="1:4">
      <c r="A102" s="10">
        <v>43374</v>
      </c>
      <c r="B102" s="8">
        <v>40633</v>
      </c>
      <c r="C102" s="14">
        <f t="shared" si="2"/>
        <v>0.38740738211493153</v>
      </c>
      <c r="D102" s="15">
        <f t="shared" si="3"/>
        <v>0.49194051771617403</v>
      </c>
    </row>
    <row r="103" spans="1:4">
      <c r="A103" s="10">
        <v>43405</v>
      </c>
      <c r="B103" s="8">
        <f>+'[1]2018_0301010-Cuadro_III_2 (14)'!L20+'[1]2018_0301010-Cuadro_III_2 (14)'!N20</f>
        <v>26075</v>
      </c>
      <c r="C103" s="14">
        <f t="shared" si="2"/>
        <v>-0.35828021558831491</v>
      </c>
      <c r="D103" s="15">
        <f t="shared" si="3"/>
        <v>0.14807150405072209</v>
      </c>
    </row>
    <row r="104" spans="1:4">
      <c r="A104" s="10">
        <v>43435</v>
      </c>
      <c r="B104" s="8">
        <v>21068</v>
      </c>
      <c r="C104" s="14">
        <f>(B104-B103)/B103</f>
        <v>-0.19202301054650048</v>
      </c>
      <c r="D104" s="15">
        <f t="shared" si="3"/>
        <v>1.1086048855401449E-2</v>
      </c>
    </row>
    <row r="105" spans="1:4">
      <c r="A105" s="10">
        <v>43466</v>
      </c>
      <c r="B105" s="8">
        <v>21978</v>
      </c>
      <c r="C105" s="14">
        <f t="shared" ref="C105:C168" si="4">(B105-B104)/B104</f>
        <v>4.3193468767799503E-2</v>
      </c>
      <c r="D105" s="15">
        <f t="shared" si="3"/>
        <v>5.5771725032425425E-2</v>
      </c>
    </row>
    <row r="106" spans="1:4">
      <c r="A106" s="10">
        <v>43497</v>
      </c>
      <c r="B106" s="8">
        <v>21684</v>
      </c>
      <c r="C106" s="14">
        <f t="shared" si="4"/>
        <v>-1.3377013377013377E-2</v>
      </c>
      <c r="D106" s="15">
        <f t="shared" si="3"/>
        <v>0.10076653637240469</v>
      </c>
    </row>
    <row r="107" spans="1:4">
      <c r="A107" s="10">
        <v>43525</v>
      </c>
      <c r="B107" s="8">
        <v>23345</v>
      </c>
      <c r="C107" s="14">
        <f t="shared" si="4"/>
        <v>7.6600258254934508E-2</v>
      </c>
      <c r="D107" s="15">
        <f t="shared" si="3"/>
        <v>-7.2767742487800705E-4</v>
      </c>
    </row>
    <row r="108" spans="1:4">
      <c r="A108" s="10">
        <v>43556</v>
      </c>
      <c r="B108" s="8">
        <v>23151</v>
      </c>
      <c r="C108" s="14">
        <f t="shared" si="4"/>
        <v>-8.3101306489612344E-3</v>
      </c>
      <c r="D108" s="15">
        <f t="shared" si="3"/>
        <v>3.4820311103164671E-2</v>
      </c>
    </row>
    <row r="109" spans="1:4">
      <c r="A109" s="10">
        <v>43586</v>
      </c>
      <c r="B109" s="8">
        <v>30443</v>
      </c>
      <c r="C109" s="14">
        <f t="shared" si="4"/>
        <v>0.3149755950066952</v>
      </c>
      <c r="D109" s="15">
        <f t="shared" si="3"/>
        <v>-2.7380191693290735E-2</v>
      </c>
    </row>
    <row r="110" spans="1:4">
      <c r="A110" s="10">
        <v>43617</v>
      </c>
      <c r="B110" s="8">
        <v>33993</v>
      </c>
      <c r="C110" s="14">
        <f t="shared" si="4"/>
        <v>0.11661137207239759</v>
      </c>
      <c r="D110" s="15">
        <f t="shared" si="3"/>
        <v>-0.24279954558617156</v>
      </c>
    </row>
    <row r="111" spans="1:4">
      <c r="A111" s="10">
        <v>43647</v>
      </c>
      <c r="B111" s="8">
        <v>42874</v>
      </c>
      <c r="C111" s="14">
        <f t="shared" si="4"/>
        <v>0.2612596711087577</v>
      </c>
      <c r="D111" s="15">
        <f t="shared" si="3"/>
        <v>-0.15789680435252293</v>
      </c>
    </row>
    <row r="112" spans="1:4">
      <c r="A112" s="10">
        <v>43678</v>
      </c>
      <c r="B112" s="8">
        <v>42049</v>
      </c>
      <c r="C112" s="14">
        <f t="shared" si="4"/>
        <v>-1.9242431310351263E-2</v>
      </c>
      <c r="D112" s="15">
        <f t="shared" si="3"/>
        <v>-6.6117354417447691E-2</v>
      </c>
    </row>
    <row r="113" spans="1:4">
      <c r="A113" s="10">
        <v>43709</v>
      </c>
      <c r="B113" s="8">
        <v>33915</v>
      </c>
      <c r="C113" s="14">
        <f t="shared" si="4"/>
        <v>-0.19344098551689695</v>
      </c>
      <c r="D113" s="15">
        <f t="shared" si="3"/>
        <v>0.15802233072694369</v>
      </c>
    </row>
    <row r="114" spans="1:4">
      <c r="A114" s="10">
        <v>43739</v>
      </c>
      <c r="B114" s="8">
        <v>28158</v>
      </c>
      <c r="C114" s="14">
        <f t="shared" si="4"/>
        <v>-0.16974789915966387</v>
      </c>
      <c r="D114" s="15">
        <f t="shared" si="3"/>
        <v>-0.30701646445007752</v>
      </c>
    </row>
    <row r="115" spans="1:4">
      <c r="A115" s="10">
        <v>43770</v>
      </c>
      <c r="B115" s="8">
        <v>19912</v>
      </c>
      <c r="C115" s="14">
        <f t="shared" si="4"/>
        <v>-0.29284750337381915</v>
      </c>
      <c r="D115" s="15">
        <f t="shared" si="3"/>
        <v>-0.23635666347075743</v>
      </c>
    </row>
    <row r="116" spans="1:4">
      <c r="A116" s="10">
        <v>43800</v>
      </c>
      <c r="B116" s="8">
        <v>19949</v>
      </c>
      <c r="C116" s="14">
        <f t="shared" si="4"/>
        <v>1.8581759742868622E-3</v>
      </c>
      <c r="D116" s="15">
        <f t="shared" si="3"/>
        <v>-5.3113726979305109E-2</v>
      </c>
    </row>
    <row r="117" spans="1:4">
      <c r="A117" s="10">
        <v>43831</v>
      </c>
      <c r="B117" s="8">
        <v>21527</v>
      </c>
      <c r="C117" s="14">
        <f t="shared" si="4"/>
        <v>7.910170935886511E-2</v>
      </c>
      <c r="D117" s="15">
        <f t="shared" si="3"/>
        <v>-2.0520520520520519E-2</v>
      </c>
    </row>
    <row r="118" spans="1:4">
      <c r="A118" s="10">
        <v>43862</v>
      </c>
      <c r="B118" s="8">
        <v>21710</v>
      </c>
      <c r="C118" s="14">
        <f t="shared" si="4"/>
        <v>8.5009522924699207E-3</v>
      </c>
      <c r="D118" s="15">
        <f t="shared" si="3"/>
        <v>1.199040767386091E-3</v>
      </c>
    </row>
    <row r="119" spans="1:4">
      <c r="A119" s="10">
        <v>43891</v>
      </c>
      <c r="B119" s="8">
        <v>20008</v>
      </c>
      <c r="C119" s="14">
        <f t="shared" si="4"/>
        <v>-7.839705204974666E-2</v>
      </c>
      <c r="D119" s="15">
        <f t="shared" si="3"/>
        <v>-0.14294281430713215</v>
      </c>
    </row>
    <row r="120" spans="1:4">
      <c r="A120" s="10">
        <v>43922</v>
      </c>
      <c r="B120" s="8">
        <v>20135</v>
      </c>
      <c r="C120" s="14">
        <f t="shared" si="4"/>
        <v>6.3474610155937628E-3</v>
      </c>
      <c r="D120" s="15">
        <f t="shared" si="3"/>
        <v>-0.1302751501015075</v>
      </c>
    </row>
    <row r="121" spans="1:4">
      <c r="A121" s="10">
        <v>43952</v>
      </c>
      <c r="B121" s="8">
        <v>27091</v>
      </c>
      <c r="C121" s="14">
        <f t="shared" si="4"/>
        <v>0.34546809038986837</v>
      </c>
      <c r="D121" s="15">
        <f t="shared" si="3"/>
        <v>-0.1101074138554019</v>
      </c>
    </row>
    <row r="122" spans="1:4">
      <c r="A122" s="10">
        <v>43983</v>
      </c>
      <c r="B122" s="8">
        <v>35492</v>
      </c>
      <c r="C122" s="14">
        <f t="shared" si="4"/>
        <v>0.31010298623158983</v>
      </c>
      <c r="D122" s="15">
        <f t="shared" si="3"/>
        <v>4.4097314152913833E-2</v>
      </c>
    </row>
    <row r="123" spans="1:4">
      <c r="A123" s="10">
        <v>44013</v>
      </c>
      <c r="B123" s="8">
        <v>41479</v>
      </c>
      <c r="C123" s="14">
        <f t="shared" si="4"/>
        <v>0.16868590104812353</v>
      </c>
      <c r="D123" s="15">
        <f t="shared" si="3"/>
        <v>-3.2537202033866681E-2</v>
      </c>
    </row>
    <row r="124" spans="1:4">
      <c r="A124" s="10">
        <v>44044</v>
      </c>
      <c r="B124" s="8">
        <v>36217</v>
      </c>
      <c r="C124" s="14">
        <f t="shared" si="4"/>
        <v>-0.12685937462330335</v>
      </c>
      <c r="D124" s="15">
        <f t="shared" si="3"/>
        <v>-0.13869533163689982</v>
      </c>
    </row>
    <row r="125" spans="1:4">
      <c r="A125" s="10">
        <v>44075</v>
      </c>
      <c r="B125" s="8">
        <v>30616</v>
      </c>
      <c r="C125" s="14">
        <f t="shared" si="4"/>
        <v>-0.15465113068448519</v>
      </c>
      <c r="D125" s="15">
        <f t="shared" si="3"/>
        <v>-9.7272593247825445E-2</v>
      </c>
    </row>
    <row r="126" spans="1:4">
      <c r="A126" s="10">
        <v>44105</v>
      </c>
      <c r="B126" s="8">
        <v>25216</v>
      </c>
      <c r="C126" s="14">
        <f t="shared" si="4"/>
        <v>-0.17637836425398484</v>
      </c>
      <c r="D126" s="15">
        <f t="shared" si="3"/>
        <v>-0.10448185240429007</v>
      </c>
    </row>
    <row r="127" spans="1:4">
      <c r="A127" s="10">
        <v>44136</v>
      </c>
      <c r="B127" s="8">
        <v>21383</v>
      </c>
      <c r="C127" s="14">
        <f t="shared" si="4"/>
        <v>-0.15200666243654823</v>
      </c>
      <c r="D127" s="15">
        <f t="shared" si="3"/>
        <v>7.387505022097228E-2</v>
      </c>
    </row>
    <row r="128" spans="1:4">
      <c r="A128" s="10">
        <v>44166</v>
      </c>
      <c r="B128" s="8">
        <v>19793</v>
      </c>
      <c r="C128" s="14">
        <f t="shared" si="4"/>
        <v>-7.4358134967029879E-2</v>
      </c>
      <c r="D128" s="15">
        <f t="shared" si="3"/>
        <v>-7.8199408491653709E-3</v>
      </c>
    </row>
    <row r="129" spans="1:4">
      <c r="A129" s="10">
        <v>44197</v>
      </c>
      <c r="B129" s="8">
        <v>18678</v>
      </c>
      <c r="C129" s="14">
        <f t="shared" si="4"/>
        <v>-5.6333047036831202E-2</v>
      </c>
      <c r="D129" s="15">
        <f t="shared" si="3"/>
        <v>-0.13234542667347982</v>
      </c>
    </row>
    <row r="130" spans="1:4">
      <c r="A130" s="10">
        <v>44228</v>
      </c>
      <c r="B130" s="8">
        <v>19179</v>
      </c>
      <c r="C130" s="14">
        <f t="shared" si="4"/>
        <v>2.6823000321233536E-2</v>
      </c>
      <c r="D130" s="15">
        <f t="shared" si="3"/>
        <v>-0.11658222017503454</v>
      </c>
    </row>
    <row r="131" spans="1:4">
      <c r="A131" s="10">
        <v>44256</v>
      </c>
      <c r="B131" s="8">
        <v>23477</v>
      </c>
      <c r="C131" s="14">
        <f t="shared" si="4"/>
        <v>0.22409927524897022</v>
      </c>
      <c r="D131" s="15">
        <f t="shared" si="3"/>
        <v>0.17338064774090364</v>
      </c>
    </row>
    <row r="132" spans="1:4">
      <c r="A132" s="10">
        <v>44287</v>
      </c>
      <c r="B132" s="8">
        <v>24833</v>
      </c>
      <c r="C132" s="14">
        <f t="shared" si="4"/>
        <v>5.7758657409379389E-2</v>
      </c>
      <c r="D132" s="15">
        <f t="shared" si="3"/>
        <v>0.23332505587285821</v>
      </c>
    </row>
    <row r="133" spans="1:4">
      <c r="A133" s="10">
        <v>44317</v>
      </c>
      <c r="B133" s="8">
        <v>32413</v>
      </c>
      <c r="C133" s="14">
        <f t="shared" si="4"/>
        <v>0.30523899649659725</v>
      </c>
      <c r="D133" s="15">
        <f t="shared" si="3"/>
        <v>0.19644900520468053</v>
      </c>
    </row>
    <row r="134" spans="1:4">
      <c r="A134" s="10">
        <v>44348</v>
      </c>
      <c r="B134" s="8">
        <v>39798</v>
      </c>
      <c r="C134" s="14">
        <f t="shared" si="4"/>
        <v>0.22784068120815723</v>
      </c>
      <c r="D134" s="15">
        <f t="shared" si="3"/>
        <v>0.12132311506818438</v>
      </c>
    </row>
    <row r="135" spans="1:4">
      <c r="A135" s="10">
        <v>44378</v>
      </c>
      <c r="B135" s="8">
        <v>45123</v>
      </c>
      <c r="C135" s="14">
        <f t="shared" si="4"/>
        <v>0.13380069350218604</v>
      </c>
      <c r="D135" s="15">
        <f t="shared" si="3"/>
        <v>8.7851683984666945E-2</v>
      </c>
    </row>
    <row r="136" spans="1:4">
      <c r="A136" s="10">
        <v>44409</v>
      </c>
      <c r="B136" s="8">
        <v>40922</v>
      </c>
      <c r="C136" s="14">
        <f t="shared" si="4"/>
        <v>-9.3101079272211507E-2</v>
      </c>
      <c r="D136" s="15">
        <f t="shared" si="3"/>
        <v>0.1299113675898059</v>
      </c>
    </row>
    <row r="137" spans="1:4">
      <c r="A137" s="10">
        <v>44440</v>
      </c>
      <c r="B137" s="8">
        <v>32322</v>
      </c>
      <c r="C137" s="14">
        <f t="shared" si="4"/>
        <v>-0.210155906358438</v>
      </c>
      <c r="D137" s="15">
        <f t="shared" si="3"/>
        <v>5.5722498040240397E-2</v>
      </c>
    </row>
    <row r="138" spans="1:4">
      <c r="A138" s="10">
        <v>44470</v>
      </c>
      <c r="B138" s="8">
        <v>26722</v>
      </c>
      <c r="C138" s="14">
        <f t="shared" si="4"/>
        <v>-0.17325660540808119</v>
      </c>
      <c r="D138" s="15">
        <f t="shared" si="3"/>
        <v>5.9723984771573604E-2</v>
      </c>
    </row>
    <row r="139" spans="1:4">
      <c r="A139" s="10">
        <v>44501</v>
      </c>
      <c r="B139" s="8">
        <v>21857</v>
      </c>
      <c r="C139" s="14">
        <f t="shared" si="4"/>
        <v>-0.18205972606840806</v>
      </c>
      <c r="D139" s="15">
        <f t="shared" si="3"/>
        <v>2.2167142122246644E-2</v>
      </c>
    </row>
    <row r="140" spans="1:4">
      <c r="A140" s="10">
        <v>44531</v>
      </c>
      <c r="B140" s="8">
        <v>21142</v>
      </c>
      <c r="C140" s="14">
        <f t="shared" si="4"/>
        <v>-3.2712632108706591E-2</v>
      </c>
      <c r="D140" s="15">
        <f t="shared" si="3"/>
        <v>6.8155408477744664E-2</v>
      </c>
    </row>
    <row r="141" spans="1:4">
      <c r="A141" s="10">
        <v>44562</v>
      </c>
      <c r="B141" s="8">
        <v>19336</v>
      </c>
      <c r="C141" s="14">
        <f t="shared" si="4"/>
        <v>-8.5422381988458987E-2</v>
      </c>
      <c r="D141" s="15">
        <f t="shared" si="3"/>
        <v>3.5228611200342652E-2</v>
      </c>
    </row>
    <row r="142" spans="1:4">
      <c r="A142" s="10">
        <v>44593</v>
      </c>
      <c r="B142" s="8">
        <v>20994</v>
      </c>
      <c r="C142" s="14">
        <f t="shared" si="4"/>
        <v>8.5746793545717834E-2</v>
      </c>
      <c r="D142" s="15">
        <f t="shared" si="3"/>
        <v>9.463475676521195E-2</v>
      </c>
    </row>
    <row r="143" spans="1:4">
      <c r="A143" s="10">
        <v>44621</v>
      </c>
      <c r="B143" s="8">
        <v>23325</v>
      </c>
      <c r="C143" s="14">
        <f t="shared" si="4"/>
        <v>0.11103172334952843</v>
      </c>
      <c r="D143" s="15">
        <f t="shared" si="3"/>
        <v>-6.4744217745027052E-3</v>
      </c>
    </row>
    <row r="144" spans="1:4">
      <c r="A144" s="10">
        <v>44652</v>
      </c>
      <c r="B144" s="8">
        <v>26671</v>
      </c>
      <c r="C144" s="14">
        <f t="shared" si="4"/>
        <v>0.14345123258306539</v>
      </c>
      <c r="D144" s="15">
        <f t="shared" si="3"/>
        <v>7.4014416300889951E-2</v>
      </c>
    </row>
    <row r="145" spans="1:4">
      <c r="A145" s="10">
        <v>44682</v>
      </c>
      <c r="B145" s="8">
        <v>39544</v>
      </c>
      <c r="C145" s="14">
        <f t="shared" si="4"/>
        <v>0.48265906790146601</v>
      </c>
      <c r="D145" s="15">
        <f t="shared" si="3"/>
        <v>0.22000431925462005</v>
      </c>
    </row>
    <row r="146" spans="1:4" ht="13.5" customHeight="1">
      <c r="A146" s="10">
        <v>44713</v>
      </c>
      <c r="B146" s="8">
        <v>35163</v>
      </c>
      <c r="C146" s="14">
        <f t="shared" si="4"/>
        <v>-0.11078798300627149</v>
      </c>
      <c r="D146" s="15">
        <f t="shared" si="3"/>
        <v>-0.11646313885119855</v>
      </c>
    </row>
    <row r="147" spans="1:4">
      <c r="A147" s="10">
        <v>44743</v>
      </c>
      <c r="B147" s="8">
        <v>44452</v>
      </c>
      <c r="C147" s="14">
        <f t="shared" si="4"/>
        <v>0.26416972385746379</v>
      </c>
      <c r="D147" s="15">
        <f t="shared" si="3"/>
        <v>-1.4870465172971655E-2</v>
      </c>
    </row>
    <row r="148" spans="1:4">
      <c r="A148" s="10">
        <v>44774</v>
      </c>
      <c r="B148" s="8">
        <v>43935</v>
      </c>
      <c r="C148" s="14">
        <f t="shared" si="4"/>
        <v>-1.1630522811122109E-2</v>
      </c>
      <c r="D148" s="15">
        <f t="shared" si="3"/>
        <v>7.3627877425345781E-2</v>
      </c>
    </row>
    <row r="149" spans="1:4">
      <c r="A149" s="10">
        <v>44805</v>
      </c>
      <c r="B149" s="8">
        <v>33800</v>
      </c>
      <c r="C149" s="14">
        <f t="shared" si="4"/>
        <v>-0.23068168885854104</v>
      </c>
      <c r="D149" s="15">
        <f t="shared" ref="D149:D170" si="5">(B149-B137)/B137</f>
        <v>4.572736835591857E-2</v>
      </c>
    </row>
    <row r="150" spans="1:4">
      <c r="A150" s="10">
        <v>44835</v>
      </c>
      <c r="B150" s="8">
        <v>26818</v>
      </c>
      <c r="C150" s="14">
        <f t="shared" si="4"/>
        <v>-0.2065680473372781</v>
      </c>
      <c r="D150" s="15">
        <f t="shared" si="5"/>
        <v>3.5925454681535814E-3</v>
      </c>
    </row>
    <row r="151" spans="1:4">
      <c r="A151" s="10">
        <v>44866</v>
      </c>
      <c r="B151" s="8">
        <v>22602</v>
      </c>
      <c r="C151" s="14">
        <f t="shared" si="4"/>
        <v>-0.15720784547691849</v>
      </c>
      <c r="D151" s="15">
        <f t="shared" si="5"/>
        <v>3.4085190099281695E-2</v>
      </c>
    </row>
    <row r="152" spans="1:4">
      <c r="A152" s="10">
        <v>44896</v>
      </c>
      <c r="B152" s="8">
        <v>20864</v>
      </c>
      <c r="C152" s="14">
        <f t="shared" si="4"/>
        <v>-7.6895849924785417E-2</v>
      </c>
      <c r="D152" s="15">
        <f t="shared" si="5"/>
        <v>-1.3149181723583389E-2</v>
      </c>
    </row>
    <row r="153" spans="1:4">
      <c r="A153" s="10">
        <v>44927</v>
      </c>
      <c r="B153" s="8">
        <v>19547</v>
      </c>
      <c r="C153" s="14">
        <f t="shared" si="4"/>
        <v>-6.3123082822085896E-2</v>
      </c>
      <c r="D153" s="15">
        <f t="shared" si="5"/>
        <v>1.091228796028134E-2</v>
      </c>
    </row>
    <row r="154" spans="1:4">
      <c r="A154" s="10">
        <v>44958</v>
      </c>
      <c r="B154" s="8">
        <v>20712</v>
      </c>
      <c r="C154" s="14">
        <f t="shared" si="4"/>
        <v>5.9599938609505292E-2</v>
      </c>
      <c r="D154" s="15">
        <f t="shared" si="5"/>
        <v>-1.3432409259788511E-2</v>
      </c>
    </row>
    <row r="155" spans="1:4">
      <c r="A155" s="10">
        <v>44986</v>
      </c>
      <c r="B155" s="8">
        <v>24131</v>
      </c>
      <c r="C155" s="14">
        <f t="shared" si="4"/>
        <v>0.16507338740826574</v>
      </c>
      <c r="D155" s="15">
        <f t="shared" si="5"/>
        <v>3.4555198285101819E-2</v>
      </c>
    </row>
    <row r="156" spans="1:4" ht="10.5" customHeight="1">
      <c r="A156" s="10">
        <v>45017</v>
      </c>
      <c r="B156" s="8">
        <v>24332</v>
      </c>
      <c r="C156" s="14">
        <f t="shared" si="4"/>
        <v>8.3295346235133239E-3</v>
      </c>
      <c r="D156" s="15">
        <f t="shared" si="5"/>
        <v>-8.7698249034531883E-2</v>
      </c>
    </row>
    <row r="157" spans="1:4">
      <c r="A157" s="10">
        <v>45047</v>
      </c>
      <c r="B157" s="8">
        <v>31847</v>
      </c>
      <c r="C157" s="14">
        <f t="shared" si="4"/>
        <v>0.30885253986519812</v>
      </c>
      <c r="D157" s="15">
        <f t="shared" si="5"/>
        <v>-0.19464394092656281</v>
      </c>
    </row>
    <row r="158" spans="1:4">
      <c r="A158" s="10">
        <v>45078</v>
      </c>
      <c r="B158" s="8">
        <v>38690</v>
      </c>
      <c r="C158" s="14">
        <f t="shared" si="4"/>
        <v>0.21487110245863034</v>
      </c>
      <c r="D158" s="15">
        <f t="shared" si="5"/>
        <v>0.1003042971305065</v>
      </c>
    </row>
    <row r="159" spans="1:4">
      <c r="A159" s="10">
        <v>45108</v>
      </c>
      <c r="B159" s="8">
        <v>45084</v>
      </c>
      <c r="C159" s="14">
        <f t="shared" si="4"/>
        <v>0.16526234169035928</v>
      </c>
      <c r="D159" s="15">
        <f t="shared" si="5"/>
        <v>1.4217583010888149E-2</v>
      </c>
    </row>
    <row r="160" spans="1:4">
      <c r="A160" s="10">
        <v>45139</v>
      </c>
      <c r="B160" s="8">
        <v>39903</v>
      </c>
      <c r="C160" s="14">
        <f t="shared" si="4"/>
        <v>-0.11491881820601543</v>
      </c>
      <c r="D160" s="15">
        <f t="shared" si="5"/>
        <v>-9.177193581427108E-2</v>
      </c>
    </row>
    <row r="161" spans="1:4">
      <c r="A161" s="10">
        <v>45170</v>
      </c>
      <c r="B161" s="8">
        <v>34450</v>
      </c>
      <c r="C161" s="14">
        <f t="shared" si="4"/>
        <v>-0.13665639174999372</v>
      </c>
      <c r="D161" s="15">
        <f t="shared" si="5"/>
        <v>1.9230769230769232E-2</v>
      </c>
    </row>
    <row r="162" spans="1:4">
      <c r="A162" s="10">
        <v>45200</v>
      </c>
      <c r="B162" s="8">
        <v>27044</v>
      </c>
      <c r="C162" s="14">
        <f t="shared" si="4"/>
        <v>-0.21497822931785196</v>
      </c>
      <c r="D162" s="15">
        <f t="shared" si="5"/>
        <v>8.4271757774628982E-3</v>
      </c>
    </row>
    <row r="163" spans="1:4">
      <c r="A163" s="10">
        <v>45231</v>
      </c>
      <c r="B163" s="8">
        <v>25191</v>
      </c>
      <c r="C163" s="14">
        <f t="shared" si="4"/>
        <v>-6.8517970714391363E-2</v>
      </c>
      <c r="D163" s="15">
        <f t="shared" si="5"/>
        <v>0.11454738518715157</v>
      </c>
    </row>
    <row r="164" spans="1:4">
      <c r="A164" s="10">
        <v>45261</v>
      </c>
      <c r="B164" s="8">
        <v>20331</v>
      </c>
      <c r="C164" s="14">
        <f t="shared" si="4"/>
        <v>-0.19292604501607716</v>
      </c>
      <c r="D164" s="15">
        <f t="shared" si="5"/>
        <v>-2.5546395705521474E-2</v>
      </c>
    </row>
    <row r="165" spans="1:4" ht="12" customHeight="1">
      <c r="A165" s="10">
        <v>45292</v>
      </c>
      <c r="B165" s="8">
        <v>19909</v>
      </c>
      <c r="C165" s="14">
        <f t="shared" si="4"/>
        <v>-2.0756480251832177E-2</v>
      </c>
      <c r="D165" s="15">
        <f t="shared" si="5"/>
        <v>1.8519465902696066E-2</v>
      </c>
    </row>
    <row r="166" spans="1:4">
      <c r="A166" s="10">
        <v>45323</v>
      </c>
      <c r="B166" s="8">
        <v>19673</v>
      </c>
      <c r="C166" s="14">
        <f t="shared" si="4"/>
        <v>-1.1853935406097745E-2</v>
      </c>
      <c r="D166" s="15">
        <f t="shared" si="5"/>
        <v>-5.0164156044804946E-2</v>
      </c>
    </row>
    <row r="167" spans="1:4">
      <c r="A167" s="10">
        <v>45352</v>
      </c>
      <c r="B167" s="8">
        <v>23472</v>
      </c>
      <c r="C167" s="14">
        <f t="shared" si="4"/>
        <v>0.1931073044273878</v>
      </c>
      <c r="D167" s="15">
        <f t="shared" si="5"/>
        <v>-2.7309270233309851E-2</v>
      </c>
    </row>
    <row r="168" spans="1:4">
      <c r="A168" s="10">
        <v>45383</v>
      </c>
      <c r="B168" s="8">
        <v>25510</v>
      </c>
      <c r="C168" s="14">
        <f t="shared" si="4"/>
        <v>8.6826857532379009E-2</v>
      </c>
      <c r="D168" s="15">
        <f t="shared" si="5"/>
        <v>4.8413611704750947E-2</v>
      </c>
    </row>
    <row r="169" spans="1:4">
      <c r="A169" s="10">
        <v>45413</v>
      </c>
      <c r="B169" s="8">
        <v>39003</v>
      </c>
      <c r="C169" s="14">
        <f t="shared" ref="C169:C174" si="6">(B169-B168)/B168</f>
        <v>0.52892983143865147</v>
      </c>
      <c r="D169" s="15">
        <f t="shared" si="5"/>
        <v>0.22469934373724371</v>
      </c>
    </row>
    <row r="170" spans="1:4">
      <c r="A170" s="10">
        <v>45444</v>
      </c>
      <c r="B170" s="8">
        <v>36233</v>
      </c>
      <c r="C170" s="14">
        <f t="shared" si="6"/>
        <v>-7.102017793503064E-2</v>
      </c>
      <c r="D170" s="15">
        <f t="shared" si="5"/>
        <v>-6.350478159731196E-2</v>
      </c>
    </row>
    <row r="171" spans="1:4">
      <c r="A171" s="10">
        <v>45474</v>
      </c>
      <c r="B171" s="8">
        <v>49697</v>
      </c>
      <c r="C171" s="14">
        <f t="shared" si="6"/>
        <v>0.37159495487538985</v>
      </c>
      <c r="D171" s="15">
        <f>(B171-B159)/B159</f>
        <v>0.10232011356578831</v>
      </c>
    </row>
    <row r="172" spans="1:4">
      <c r="A172" s="10">
        <v>45505</v>
      </c>
      <c r="B172" s="8">
        <v>43905</v>
      </c>
      <c r="C172" s="14">
        <f t="shared" si="6"/>
        <v>-0.11654627039861561</v>
      </c>
      <c r="D172" s="15">
        <f>(B172-B160)/B160</f>
        <v>0.10029321103676415</v>
      </c>
    </row>
    <row r="173" spans="1:4">
      <c r="A173" s="10">
        <v>45536</v>
      </c>
      <c r="B173" s="8">
        <v>29867</v>
      </c>
      <c r="C173" s="14">
        <f t="shared" si="6"/>
        <v>-0.31973579318984169</v>
      </c>
      <c r="D173" s="15">
        <f>(B173-B161)/B161</f>
        <v>-0.13303338171262699</v>
      </c>
    </row>
    <row r="174" spans="1:4">
      <c r="A174" s="10">
        <v>45566</v>
      </c>
      <c r="B174" s="8">
        <v>26442</v>
      </c>
      <c r="C174" s="14">
        <f t="shared" si="6"/>
        <v>-0.11467505943014029</v>
      </c>
      <c r="D174" s="15">
        <f>(B174-B162)/B162</f>
        <v>-2.2260020706996005E-2</v>
      </c>
    </row>
    <row r="175" spans="1:4">
      <c r="B175" s="8"/>
    </row>
    <row r="176" spans="1:4">
      <c r="A176" s="18" t="s">
        <v>6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2025-01-07T12:02:23Z</dcterms:modified>
</cp:coreProperties>
</file>